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ересень" sheetId="1" r:id="rId1"/>
  </sheets>
  <calcPr calcId="145621"/>
</workbook>
</file>

<file path=xl/calcChain.xml><?xml version="1.0" encoding="utf-8"?>
<calcChain xmlns="http://schemas.openxmlformats.org/spreadsheetml/2006/main">
  <c r="C35" i="1" l="1"/>
  <c r="C27" i="1" l="1"/>
  <c r="C7" i="1" l="1"/>
  <c r="C6" i="1" l="1"/>
  <c r="C36" i="1" l="1"/>
  <c r="C38" i="1" l="1"/>
  <c r="C39" i="1" l="1"/>
  <c r="C26" i="1" l="1"/>
  <c r="C21" i="1" l="1"/>
  <c r="C28" i="1"/>
  <c r="C24" i="1"/>
  <c r="K52" i="1" l="1"/>
  <c r="G24" i="1" l="1"/>
  <c r="C10" i="1" l="1"/>
  <c r="D50" i="1" l="1"/>
  <c r="C15" i="1" l="1"/>
  <c r="C9" i="1" l="1"/>
  <c r="L52" i="1" l="1"/>
  <c r="E52" i="1"/>
  <c r="M52" i="1" s="1"/>
  <c r="K12" i="1" l="1"/>
  <c r="L21" i="1"/>
  <c r="E21" i="1"/>
  <c r="M21" i="1" s="1"/>
  <c r="L49" i="1" l="1"/>
  <c r="E49" i="1"/>
  <c r="E48" i="1"/>
  <c r="F48" i="1"/>
  <c r="L48" i="1" s="1"/>
  <c r="D53" i="1"/>
  <c r="D47" i="1"/>
  <c r="M48" i="1" l="1"/>
  <c r="M49" i="1"/>
  <c r="L20" i="1" l="1"/>
  <c r="E20" i="1"/>
  <c r="M20" i="1" l="1"/>
  <c r="C37" i="1" l="1"/>
  <c r="C33" i="1" l="1"/>
  <c r="L15" i="1" l="1"/>
  <c r="L16" i="1"/>
  <c r="L17" i="1"/>
  <c r="L18" i="1"/>
  <c r="L19" i="1"/>
  <c r="E18" i="1"/>
  <c r="M18" i="1" l="1"/>
  <c r="C42" i="1"/>
  <c r="C44" i="1" l="1"/>
  <c r="E12" i="1"/>
  <c r="E13" i="1"/>
  <c r="E14" i="1"/>
  <c r="E15" i="1"/>
  <c r="M15" i="1" s="1"/>
  <c r="E16" i="1"/>
  <c r="M16" i="1" s="1"/>
  <c r="E17" i="1"/>
  <c r="M17" i="1" s="1"/>
  <c r="E19" i="1"/>
  <c r="M19" i="1" s="1"/>
  <c r="J37" i="1" l="1"/>
  <c r="K13" i="1" l="1"/>
  <c r="L13" i="1" s="1"/>
  <c r="M13" i="1" s="1"/>
  <c r="C22" i="1" l="1"/>
  <c r="C41" i="1" l="1"/>
  <c r="C30" i="1" l="1"/>
  <c r="L6" i="1" l="1"/>
  <c r="L7" i="1"/>
  <c r="L9" i="1"/>
  <c r="L10" i="1"/>
  <c r="L11" i="1"/>
  <c r="L12" i="1"/>
  <c r="L14" i="1"/>
  <c r="M14" i="1" s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7" i="1"/>
  <c r="L50" i="1"/>
  <c r="L51" i="1"/>
  <c r="L53" i="1"/>
  <c r="L55" i="1"/>
  <c r="L56" i="1"/>
  <c r="E6" i="1"/>
  <c r="M6" i="1" s="1"/>
  <c r="E7" i="1"/>
  <c r="E9" i="1"/>
  <c r="M9" i="1" s="1"/>
  <c r="E10" i="1"/>
  <c r="E11" i="1"/>
  <c r="M11" i="1" s="1"/>
  <c r="E22" i="1"/>
  <c r="E23" i="1"/>
  <c r="M23" i="1" s="1"/>
  <c r="E24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7" i="1"/>
  <c r="E50" i="1"/>
  <c r="E51" i="1"/>
  <c r="E53" i="1"/>
  <c r="E55" i="1"/>
  <c r="E56" i="1"/>
  <c r="M56" i="1" l="1"/>
  <c r="M51" i="1"/>
  <c r="M47" i="1"/>
  <c r="M43" i="1"/>
  <c r="M41" i="1"/>
  <c r="M39" i="1"/>
  <c r="M35" i="1"/>
  <c r="M32" i="1"/>
  <c r="M30" i="1"/>
  <c r="M28" i="1"/>
  <c r="M26" i="1"/>
  <c r="M40" i="1"/>
  <c r="M33" i="1"/>
  <c r="M22" i="1"/>
  <c r="M10" i="1"/>
  <c r="M55" i="1"/>
  <c r="M53" i="1"/>
  <c r="M50" i="1"/>
  <c r="M12" i="1"/>
  <c r="M31" i="1"/>
  <c r="M44" i="1"/>
  <c r="M42" i="1"/>
  <c r="M38" i="1"/>
  <c r="M36" i="1"/>
  <c r="M29" i="1"/>
  <c r="M27" i="1"/>
  <c r="M7" i="1"/>
  <c r="M24" i="1"/>
  <c r="M37" i="1"/>
  <c r="D54" i="1" l="1"/>
  <c r="F54" i="1"/>
  <c r="G54" i="1"/>
  <c r="H54" i="1"/>
  <c r="I54" i="1"/>
  <c r="J54" i="1"/>
  <c r="K54" i="1"/>
  <c r="C54" i="1"/>
  <c r="E54" i="1" s="1"/>
  <c r="D46" i="1"/>
  <c r="F46" i="1"/>
  <c r="G46" i="1"/>
  <c r="G45" i="1" s="1"/>
  <c r="H46" i="1"/>
  <c r="H45" i="1" s="1"/>
  <c r="I46" i="1"/>
  <c r="I45" i="1" s="1"/>
  <c r="J46" i="1"/>
  <c r="J45" i="1" s="1"/>
  <c r="K46" i="1"/>
  <c r="K45" i="1" s="1"/>
  <c r="C46" i="1"/>
  <c r="C45" i="1" s="1"/>
  <c r="G25" i="1"/>
  <c r="H25" i="1"/>
  <c r="I25" i="1"/>
  <c r="J25" i="1"/>
  <c r="K25" i="1"/>
  <c r="F25" i="1"/>
  <c r="L25" i="1" s="1"/>
  <c r="G8" i="1"/>
  <c r="G5" i="1" s="1"/>
  <c r="H8" i="1"/>
  <c r="H5" i="1" s="1"/>
  <c r="H57" i="1" s="1"/>
  <c r="I8" i="1"/>
  <c r="I5" i="1" s="1"/>
  <c r="I57" i="1" s="1"/>
  <c r="J8" i="1"/>
  <c r="J5" i="1" s="1"/>
  <c r="K8" i="1"/>
  <c r="F8" i="1"/>
  <c r="F5" i="1" s="1"/>
  <c r="D25" i="1"/>
  <c r="C25" i="1"/>
  <c r="D8" i="1"/>
  <c r="D5" i="1" s="1"/>
  <c r="C8" i="1"/>
  <c r="E8" i="1" s="1"/>
  <c r="F45" i="1" l="1"/>
  <c r="L45" i="1" s="1"/>
  <c r="L46" i="1"/>
  <c r="L54" i="1"/>
  <c r="M54" i="1" s="1"/>
  <c r="D45" i="1"/>
  <c r="E45" i="1" s="1"/>
  <c r="E46" i="1"/>
  <c r="K5" i="1"/>
  <c r="K57" i="1" s="1"/>
  <c r="L8" i="1"/>
  <c r="M8" i="1" s="1"/>
  <c r="G57" i="1"/>
  <c r="C5" i="1"/>
  <c r="E25" i="1"/>
  <c r="M25" i="1" s="1"/>
  <c r="J57" i="1"/>
  <c r="F57" i="1"/>
  <c r="M45" i="1" l="1"/>
  <c r="M46" i="1"/>
  <c r="D57" i="1"/>
  <c r="L5" i="1"/>
  <c r="L57" i="1"/>
  <c r="C57" i="1"/>
  <c r="E5" i="1"/>
  <c r="E57" i="1" l="1"/>
  <c r="M57" i="1" s="1"/>
  <c r="M5" i="1"/>
</calcChain>
</file>

<file path=xl/sharedStrings.xml><?xml version="1.0" encoding="utf-8"?>
<sst xmlns="http://schemas.openxmlformats.org/spreadsheetml/2006/main" count="68" uniqueCount="67">
  <si>
    <t>Статті витрат</t>
  </si>
  <si>
    <t>разом</t>
  </si>
  <si>
    <t>Всього</t>
  </si>
  <si>
    <t>Заробітна плата</t>
  </si>
  <si>
    <t>Нарахування на оплату праці</t>
  </si>
  <si>
    <t>Предмети, матеріали, обладнання та інвентар, в тому числі:</t>
  </si>
  <si>
    <t>3) деззасоби, засоби для прання та чищення</t>
  </si>
  <si>
    <t>Медикаменти</t>
  </si>
  <si>
    <t>Продукти харчування</t>
  </si>
  <si>
    <t>Оплата послуг (крім комунальних), в тому числі: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</si>
  <si>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</si>
  <si>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</si>
  <si>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</si>
  <si>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</si>
  <si>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</si>
  <si>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Видатки на підвищення кваліфікації педагогічних, медичних працівників, бібліотекарів</t>
  </si>
  <si>
    <t>Виплата допомоги з фонду загальнообов'язкового навчання</t>
  </si>
  <si>
    <t>Виплати до бюджету (податки, збори, пеня тощо)</t>
  </si>
  <si>
    <t>Поточні видатки</t>
  </si>
  <si>
    <t>Капітальні видатки</t>
  </si>
  <si>
    <t>Придбання обладнання і предметів довгострокового користування, в тому числі:</t>
  </si>
  <si>
    <t>Капітальні ремонти, в тому числі:</t>
  </si>
  <si>
    <t>ВСЬОГО ВИТРАТ</t>
  </si>
  <si>
    <t>Інформація щодо використання коштів на утримання Клугино-Башкирівської загальноосвітньої школи І-ІІІ ступенів Чугуївської міської ради Харківської області</t>
  </si>
  <si>
    <t>За рахунок коштів міського бюджету, в тому числі:</t>
  </si>
  <si>
    <t>За рахунок позабюджетних коштів, в тому числі:</t>
  </si>
  <si>
    <t xml:space="preserve">загального фонду,                    грн. </t>
  </si>
  <si>
    <r>
      <t xml:space="preserve">спеціального фонду                                     </t>
    </r>
    <r>
      <rPr>
        <sz val="10"/>
        <color theme="1"/>
        <rFont val="Times New Roman"/>
        <family val="1"/>
        <charset val="204"/>
      </rPr>
      <t>(бюджету розвитку), грн.</t>
    </r>
  </si>
  <si>
    <t xml:space="preserve"> коштів обласного бюджету, грн.</t>
  </si>
  <si>
    <t>благодійних внесків батьків, грн.</t>
  </si>
  <si>
    <t>спонсорських внесків, грн.</t>
  </si>
  <si>
    <r>
      <t xml:space="preserve">орендої плати та  зданих вторинних ресурсів </t>
    </r>
    <r>
      <rPr>
        <sz val="10"/>
        <color theme="1"/>
        <rFont val="Times New Roman"/>
        <family val="1"/>
        <charset val="204"/>
      </rPr>
      <t>(металобрух, макулатура тощо)</t>
    </r>
    <r>
      <rPr>
        <sz val="12"/>
        <color theme="1"/>
        <rFont val="Times New Roman"/>
        <family val="1"/>
        <charset val="204"/>
      </rPr>
      <t xml:space="preserve">, грн. </t>
    </r>
  </si>
  <si>
    <r>
      <t xml:space="preserve">благодійної допомоги, грантів та дарунків                                                      </t>
    </r>
    <r>
      <rPr>
        <sz val="10"/>
        <color theme="1"/>
        <rFont val="Times New Roman"/>
        <family val="1"/>
        <charset val="204"/>
      </rPr>
      <t>(в натуральній формі надходження), грн.</t>
    </r>
  </si>
  <si>
    <t>харчування учнів за кошти батьків,                    грн.</t>
  </si>
  <si>
    <t>1) послуги зв'язку</t>
  </si>
  <si>
    <t>2) спостереження за станом тривожної сигналізації за допомогою пульта централізованого спостереження, технічне обслуговування тривожної сигналізації</t>
  </si>
  <si>
    <t>3) вивезення рідких та твердих відходів</t>
  </si>
  <si>
    <t>Виплата стипендії Чугуївської міської
ради обдарованим і талановитим учням та вихованцям навчальних закладів
м.Чугуєва (Бортник Владислава)</t>
  </si>
  <si>
    <t>4) інформаційно-технічні та консультаційні послуги з експлуатації інформаційної системи енергетичного моніторінгу</t>
  </si>
  <si>
    <t>5) касове обслуговування</t>
  </si>
  <si>
    <t>6) гігієнічні засоби (туалетний папір)</t>
  </si>
  <si>
    <t>6) послуги з надання пакетів оновлень програмного комплексу "КУРС"</t>
  </si>
  <si>
    <t>7) послуги в сфері інформатизації для замовлення одного примірника документа про освіту</t>
  </si>
  <si>
    <t>8) заправка картриджів; ремонт картриджів, ПК</t>
  </si>
  <si>
    <t>7) будівельні матеріали</t>
  </si>
  <si>
    <t>8) дошка класна , меблі, жалюзі</t>
  </si>
  <si>
    <t>9) вшанування учнів на міському святі "Олімп" подарунками та нагородами</t>
  </si>
  <si>
    <t>5) телевізори, радіомікрафон</t>
  </si>
  <si>
    <t>10) документи про освіту</t>
  </si>
  <si>
    <t>коди</t>
  </si>
  <si>
    <t>10) макулатура</t>
  </si>
  <si>
    <t xml:space="preserve">11) ігрові набори від Департаменту науки </t>
  </si>
  <si>
    <t>1) мікшер, акустична система,,телевізор для медіотеки</t>
  </si>
  <si>
    <t xml:space="preserve"> 2) комп'ютерне обладнання для медіатеки </t>
  </si>
  <si>
    <t>4) холодильник</t>
  </si>
  <si>
    <t xml:space="preserve">3) меблі для медіатеки </t>
  </si>
  <si>
    <t xml:space="preserve">4) телевізор та меблі </t>
  </si>
  <si>
    <t xml:space="preserve">12) підручники від Міністерства науки і освіти України </t>
  </si>
  <si>
    <t>13) динамічний мікрофон, мікрофонна стійка, кабеля мікрофонні, мережевий кабель, безпровідний маршрутизатор, комутатор, точка доступу, кабель для зонішньої прокладки</t>
  </si>
  <si>
    <t>4)  "Обласний благодійний фонд Дмитра Шенцева"(квитки в цирк, кекс " весняний", набір першокласника)</t>
  </si>
  <si>
    <t>1) канцелярські товари,книги для шкіл</t>
  </si>
  <si>
    <t>12) Нова Укр Школа</t>
  </si>
  <si>
    <t>за січень-вересень 2018 року</t>
  </si>
  <si>
    <t>3) ноутбуки, інтерактивний проектор, дошка аудиторська, комп'ютер</t>
  </si>
  <si>
    <t>2) господарчі товари, посуд, бак д/сміття, вікна, кріплення для проектору ,тумба з умивальник</t>
  </si>
  <si>
    <t xml:space="preserve">9) підвоз підручників </t>
  </si>
  <si>
    <t xml:space="preserve">10)лабораторні дослідж.води, очищ.відходів, ремонти гидравл.випробуван опалення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</si>
</sst>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25" zoomScaleNormal="100" workbookViewId="0">
      <selection activeCell="C36" sqref="C36"/>
    </sheetView>
  </sheetViews>
  <sheetFormatPr defaultRowHeight="15" x14ac:dyDescent="0.25"/>
  <cols>
    <col min="1" max="1" width="53.5703125" customWidth="1"/>
    <col min="2" max="2" width="8.42578125" customWidth="1"/>
    <col min="3" max="3" width="13.7109375" customWidth="1"/>
    <col min="4" max="4" width="16.42578125" customWidth="1"/>
    <col min="5" max="5" width="15" customWidth="1"/>
    <col min="6" max="6" width="12" customWidth="1"/>
    <col min="7" max="7" width="15.140625" customWidth="1"/>
    <col min="8" max="8" width="13.85546875" customWidth="1"/>
    <col min="9" max="10" width="16.140625" customWidth="1"/>
    <col min="11" max="11" width="22" customWidth="1"/>
    <col min="12" max="12" width="12.7109375" customWidth="1"/>
    <col min="13" max="13" width="11.5703125" customWidth="1"/>
  </cols>
  <sheetData>
    <row r="1" spans="1:16" ht="25.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  <c r="O1" s="1"/>
      <c r="P1" s="1"/>
    </row>
    <row r="2" spans="1:16" ht="18.75" x14ac:dyDescent="0.25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</row>
    <row r="3" spans="1:16" ht="32.25" customHeight="1" x14ac:dyDescent="0.25">
      <c r="A3" s="47" t="s">
        <v>0</v>
      </c>
      <c r="B3" s="51" t="s">
        <v>24</v>
      </c>
      <c r="C3" s="52"/>
      <c r="D3" s="52"/>
      <c r="E3" s="53"/>
      <c r="F3" s="47" t="s">
        <v>25</v>
      </c>
      <c r="G3" s="47"/>
      <c r="H3" s="47"/>
      <c r="I3" s="47"/>
      <c r="J3" s="47"/>
      <c r="K3" s="47"/>
      <c r="L3" s="47"/>
      <c r="M3" s="48" t="s">
        <v>2</v>
      </c>
      <c r="N3" s="1"/>
      <c r="O3" s="1"/>
      <c r="P3" s="1"/>
    </row>
    <row r="4" spans="1:16" ht="116.25" customHeight="1" x14ac:dyDescent="0.25">
      <c r="A4" s="47"/>
      <c r="B4" s="27" t="s">
        <v>49</v>
      </c>
      <c r="C4" s="2" t="s">
        <v>26</v>
      </c>
      <c r="D4" s="2" t="s">
        <v>27</v>
      </c>
      <c r="E4" s="12" t="s">
        <v>1</v>
      </c>
      <c r="F4" s="2" t="s">
        <v>28</v>
      </c>
      <c r="G4" s="2" t="s">
        <v>33</v>
      </c>
      <c r="H4" s="2" t="s">
        <v>29</v>
      </c>
      <c r="I4" s="2" t="s">
        <v>30</v>
      </c>
      <c r="J4" s="2" t="s">
        <v>31</v>
      </c>
      <c r="K4" s="2" t="s">
        <v>32</v>
      </c>
      <c r="L4" s="12" t="s">
        <v>1</v>
      </c>
      <c r="M4" s="48"/>
      <c r="N4" s="1"/>
      <c r="O4" s="1"/>
      <c r="P4" s="1"/>
    </row>
    <row r="5" spans="1:16" ht="15" customHeight="1" x14ac:dyDescent="0.25">
      <c r="A5" s="10" t="s">
        <v>18</v>
      </c>
      <c r="B5" s="10"/>
      <c r="C5" s="11">
        <f>C6+C7+C8+C23+C24+C25+C36+C37+C38+C39+C40+C41+C42+C43+C44</f>
        <v>5280899.5900000008</v>
      </c>
      <c r="D5" s="11">
        <f>D6+D7+D8+D23+D24+D25+D36+D37+D38+D39+D40+D41+D42+D43+D44</f>
        <v>0</v>
      </c>
      <c r="E5" s="11">
        <f>C5+D5</f>
        <v>5280899.5900000008</v>
      </c>
      <c r="F5" s="11">
        <f t="shared" ref="F5:K5" si="0">F6+F7+F8+F23+F24+F25+F36+F37+F38+F39+F40+F41+F42+F43+F44</f>
        <v>0</v>
      </c>
      <c r="G5" s="11">
        <f t="shared" si="0"/>
        <v>26788.82</v>
      </c>
      <c r="H5" s="11">
        <f t="shared" si="0"/>
        <v>0</v>
      </c>
      <c r="I5" s="11">
        <f t="shared" si="0"/>
        <v>0</v>
      </c>
      <c r="J5" s="11">
        <f t="shared" si="0"/>
        <v>11339.42</v>
      </c>
      <c r="K5" s="11">
        <f t="shared" si="0"/>
        <v>56677.13</v>
      </c>
      <c r="L5" s="11">
        <f>F5+G5+H5+I5+J5+K5</f>
        <v>94805.37</v>
      </c>
      <c r="M5" s="15">
        <f>E5+L5</f>
        <v>5375704.9600000009</v>
      </c>
      <c r="N5" s="1"/>
      <c r="O5" s="1"/>
      <c r="P5" s="1"/>
    </row>
    <row r="6" spans="1:16" ht="18.75" x14ac:dyDescent="0.25">
      <c r="A6" s="5" t="s">
        <v>3</v>
      </c>
      <c r="B6" s="33">
        <v>2111</v>
      </c>
      <c r="C6" s="33">
        <f>339340.34+385542.63+363702+424325-2293.42+420459.27+2193.15+929416.55-4690.74+105150.03+215473.91+316518.81-422.45+3254.6</f>
        <v>3497969.6799999997</v>
      </c>
      <c r="D6" s="3"/>
      <c r="E6" s="11">
        <f t="shared" ref="E6:E57" si="1">C6+D6</f>
        <v>3497969.6799999997</v>
      </c>
      <c r="F6" s="3"/>
      <c r="G6" s="3"/>
      <c r="H6" s="3"/>
      <c r="I6" s="3"/>
      <c r="J6" s="3"/>
      <c r="K6" s="6"/>
      <c r="L6" s="11">
        <f t="shared" ref="L6:L57" si="2">F6+G6+H6+I6+J6+K6</f>
        <v>0</v>
      </c>
      <c r="M6" s="15">
        <f t="shared" ref="M6:M57" si="3">E6+L6</f>
        <v>3497969.6799999997</v>
      </c>
      <c r="N6" s="1"/>
      <c r="O6" s="1"/>
      <c r="P6" s="1"/>
    </row>
    <row r="7" spans="1:16" ht="18.75" x14ac:dyDescent="0.25">
      <c r="A7" s="5" t="s">
        <v>4</v>
      </c>
      <c r="B7" s="33">
        <v>2120</v>
      </c>
      <c r="C7" s="33">
        <f>73979.79+81965.8+79971.31+79288.32+90440.96+188639.94+23457.4+45586.09+81341.39</f>
        <v>744671</v>
      </c>
      <c r="D7" s="3"/>
      <c r="E7" s="11">
        <f t="shared" si="1"/>
        <v>744671</v>
      </c>
      <c r="F7" s="3"/>
      <c r="G7" s="3"/>
      <c r="H7" s="3"/>
      <c r="I7" s="3"/>
      <c r="J7" s="3"/>
      <c r="K7" s="3"/>
      <c r="L7" s="11">
        <f t="shared" si="2"/>
        <v>0</v>
      </c>
      <c r="M7" s="15">
        <f t="shared" si="3"/>
        <v>744671</v>
      </c>
      <c r="N7" s="1"/>
      <c r="O7" s="1"/>
      <c r="P7" s="1"/>
    </row>
    <row r="8" spans="1:16" ht="31.5" x14ac:dyDescent="0.25">
      <c r="A8" s="7" t="s">
        <v>5</v>
      </c>
      <c r="B8" s="2">
        <v>2210</v>
      </c>
      <c r="C8" s="46">
        <f>SUM(C9:C22)</f>
        <v>216478.47</v>
      </c>
      <c r="D8" s="8">
        <f>SUM(D9:D22)</f>
        <v>0</v>
      </c>
      <c r="E8" s="11">
        <f t="shared" si="1"/>
        <v>216478.47</v>
      </c>
      <c r="F8" s="8">
        <f>SUM(F9:F22)</f>
        <v>0</v>
      </c>
      <c r="G8" s="8">
        <f t="shared" ref="G8:K8" si="4">SUM(G9:G22)</f>
        <v>0</v>
      </c>
      <c r="H8" s="8">
        <f t="shared" si="4"/>
        <v>0</v>
      </c>
      <c r="I8" s="8">
        <f t="shared" si="4"/>
        <v>0</v>
      </c>
      <c r="J8" s="8">
        <f t="shared" si="4"/>
        <v>1091</v>
      </c>
      <c r="K8" s="8">
        <f t="shared" si="4"/>
        <v>56677.13</v>
      </c>
      <c r="L8" s="11">
        <f t="shared" si="2"/>
        <v>57768.13</v>
      </c>
      <c r="M8" s="15">
        <f t="shared" si="3"/>
        <v>274246.59999999998</v>
      </c>
      <c r="N8" s="1"/>
      <c r="O8" s="1"/>
      <c r="P8" s="1"/>
    </row>
    <row r="9" spans="1:16" ht="18.75" x14ac:dyDescent="0.25">
      <c r="A9" s="9" t="s">
        <v>60</v>
      </c>
      <c r="B9" s="29"/>
      <c r="C9" s="3">
        <f>2805+3225.85+8132</f>
        <v>14162.85</v>
      </c>
      <c r="D9" s="3"/>
      <c r="E9" s="11">
        <f t="shared" si="1"/>
        <v>14162.85</v>
      </c>
      <c r="F9" s="3"/>
      <c r="G9" s="3"/>
      <c r="H9" s="3"/>
      <c r="I9" s="3"/>
      <c r="J9" s="3"/>
      <c r="K9" s="3"/>
      <c r="L9" s="11">
        <f t="shared" si="2"/>
        <v>0</v>
      </c>
      <c r="M9" s="15">
        <f t="shared" si="3"/>
        <v>14162.85</v>
      </c>
      <c r="N9" s="1"/>
      <c r="O9" s="1"/>
      <c r="P9" s="1"/>
    </row>
    <row r="10" spans="1:16" ht="31.5" x14ac:dyDescent="0.25">
      <c r="A10" s="7" t="s">
        <v>64</v>
      </c>
      <c r="B10" s="26"/>
      <c r="C10" s="3">
        <f>13105.06+9928+6613.53+35255+1+1620+3297+1437</f>
        <v>71256.59</v>
      </c>
      <c r="D10" s="3"/>
      <c r="E10" s="11">
        <f t="shared" si="1"/>
        <v>71256.59</v>
      </c>
      <c r="F10" s="3"/>
      <c r="G10" s="3"/>
      <c r="H10" s="3"/>
      <c r="I10" s="3"/>
      <c r="J10" s="3"/>
      <c r="K10" s="3"/>
      <c r="L10" s="11">
        <f t="shared" si="2"/>
        <v>0</v>
      </c>
      <c r="M10" s="15">
        <f t="shared" si="3"/>
        <v>71256.59</v>
      </c>
      <c r="N10" s="1"/>
      <c r="O10" s="1"/>
      <c r="P10" s="1"/>
    </row>
    <row r="11" spans="1:16" ht="18.75" x14ac:dyDescent="0.25">
      <c r="A11" s="7" t="s">
        <v>6</v>
      </c>
      <c r="B11" s="26"/>
      <c r="C11" s="3">
        <v>8789.8799999999992</v>
      </c>
      <c r="D11" s="3"/>
      <c r="E11" s="11">
        <f t="shared" si="1"/>
        <v>8789.8799999999992</v>
      </c>
      <c r="F11" s="3"/>
      <c r="G11" s="3"/>
      <c r="H11" s="3"/>
      <c r="I11" s="3"/>
      <c r="J11" s="3"/>
      <c r="K11" s="3"/>
      <c r="L11" s="11">
        <f t="shared" si="2"/>
        <v>0</v>
      </c>
      <c r="M11" s="15">
        <f t="shared" si="3"/>
        <v>8789.8799999999992</v>
      </c>
      <c r="N11" s="1"/>
      <c r="O11" s="1"/>
      <c r="P11" s="1"/>
    </row>
    <row r="12" spans="1:16" ht="47.25" x14ac:dyDescent="0.25">
      <c r="A12" s="7" t="s">
        <v>59</v>
      </c>
      <c r="B12" s="26"/>
      <c r="C12" s="3"/>
      <c r="D12" s="3"/>
      <c r="E12" s="11">
        <f t="shared" si="1"/>
        <v>0</v>
      </c>
      <c r="F12" s="3"/>
      <c r="G12" s="3"/>
      <c r="H12" s="3"/>
      <c r="I12" s="3"/>
      <c r="J12" s="3"/>
      <c r="K12" s="3">
        <f>4095+7173.36+2381.42</f>
        <v>13649.78</v>
      </c>
      <c r="L12" s="11">
        <f t="shared" si="2"/>
        <v>13649.78</v>
      </c>
      <c r="M12" s="15">
        <f t="shared" si="3"/>
        <v>13649.78</v>
      </c>
      <c r="N12" s="1"/>
      <c r="O12" s="1"/>
      <c r="P12" s="1"/>
    </row>
    <row r="13" spans="1:16" ht="18.75" x14ac:dyDescent="0.25">
      <c r="A13" s="7" t="s">
        <v>47</v>
      </c>
      <c r="B13" s="26"/>
      <c r="C13" s="21"/>
      <c r="D13" s="21"/>
      <c r="E13" s="11">
        <f t="shared" si="1"/>
        <v>0</v>
      </c>
      <c r="F13" s="21"/>
      <c r="G13" s="21"/>
      <c r="H13" s="21"/>
      <c r="I13" s="21"/>
      <c r="J13" s="21"/>
      <c r="K13" s="21">
        <f>21900+2000</f>
        <v>23900</v>
      </c>
      <c r="L13" s="11">
        <f t="shared" si="2"/>
        <v>23900</v>
      </c>
      <c r="M13" s="15">
        <f t="shared" si="3"/>
        <v>23900</v>
      </c>
      <c r="N13" s="1"/>
      <c r="O13" s="1"/>
      <c r="P13" s="1"/>
    </row>
    <row r="14" spans="1:16" ht="18.75" x14ac:dyDescent="0.25">
      <c r="A14" s="7" t="s">
        <v>40</v>
      </c>
      <c r="B14" s="26"/>
      <c r="C14" s="3">
        <v>920</v>
      </c>
      <c r="D14" s="3"/>
      <c r="E14" s="11">
        <f t="shared" si="1"/>
        <v>920</v>
      </c>
      <c r="F14" s="3"/>
      <c r="G14" s="3"/>
      <c r="H14" s="3"/>
      <c r="I14" s="3"/>
      <c r="J14" s="3"/>
      <c r="K14" s="3"/>
      <c r="L14" s="11">
        <f t="shared" si="2"/>
        <v>0</v>
      </c>
      <c r="M14" s="15">
        <f t="shared" si="3"/>
        <v>920</v>
      </c>
      <c r="N14" s="1"/>
      <c r="O14" s="1"/>
      <c r="P14" s="1"/>
    </row>
    <row r="15" spans="1:16" ht="18.75" x14ac:dyDescent="0.25">
      <c r="A15" s="7" t="s">
        <v>44</v>
      </c>
      <c r="B15" s="26"/>
      <c r="C15" s="22">
        <f>5892+9988</f>
        <v>15880</v>
      </c>
      <c r="D15" s="22"/>
      <c r="E15" s="11">
        <f t="shared" si="1"/>
        <v>15880</v>
      </c>
      <c r="F15" s="22"/>
      <c r="G15" s="22"/>
      <c r="H15" s="22"/>
      <c r="I15" s="22"/>
      <c r="J15" s="22">
        <v>751</v>
      </c>
      <c r="K15" s="22">
        <v>5100</v>
      </c>
      <c r="L15" s="11">
        <f t="shared" si="2"/>
        <v>5851</v>
      </c>
      <c r="M15" s="15">
        <f t="shared" si="3"/>
        <v>21731</v>
      </c>
      <c r="N15" s="1"/>
      <c r="O15" s="1"/>
      <c r="P15" s="1"/>
    </row>
    <row r="16" spans="1:16" ht="18.75" x14ac:dyDescent="0.25">
      <c r="A16" s="7" t="s">
        <v>45</v>
      </c>
      <c r="B16" s="26"/>
      <c r="C16" s="22"/>
      <c r="D16" s="22"/>
      <c r="E16" s="11">
        <f t="shared" si="1"/>
        <v>0</v>
      </c>
      <c r="F16" s="22"/>
      <c r="G16" s="22"/>
      <c r="H16" s="22"/>
      <c r="I16" s="22"/>
      <c r="J16" s="22"/>
      <c r="K16" s="22">
        <v>12500</v>
      </c>
      <c r="L16" s="11">
        <f t="shared" si="2"/>
        <v>12500</v>
      </c>
      <c r="M16" s="15">
        <f t="shared" si="3"/>
        <v>12500</v>
      </c>
      <c r="N16" s="1"/>
      <c r="O16" s="1"/>
      <c r="P16" s="1"/>
    </row>
    <row r="17" spans="1:16" ht="31.5" x14ac:dyDescent="0.25">
      <c r="A17" s="7" t="s">
        <v>46</v>
      </c>
      <c r="B17" s="26"/>
      <c r="C17" s="24">
        <v>950</v>
      </c>
      <c r="D17" s="24"/>
      <c r="E17" s="11">
        <f t="shared" si="1"/>
        <v>950</v>
      </c>
      <c r="F17" s="24"/>
      <c r="G17" s="24"/>
      <c r="H17" s="24"/>
      <c r="I17" s="24"/>
      <c r="J17" s="24"/>
      <c r="K17" s="24"/>
      <c r="L17" s="11">
        <f t="shared" si="2"/>
        <v>0</v>
      </c>
      <c r="M17" s="15">
        <f t="shared" si="3"/>
        <v>950</v>
      </c>
      <c r="N17" s="1"/>
      <c r="O17" s="1"/>
      <c r="P17" s="1"/>
    </row>
    <row r="18" spans="1:16" ht="18.75" x14ac:dyDescent="0.25">
      <c r="A18" s="7" t="s">
        <v>50</v>
      </c>
      <c r="B18" s="26"/>
      <c r="C18" s="36"/>
      <c r="D18" s="36"/>
      <c r="E18" s="11">
        <f t="shared" si="1"/>
        <v>0</v>
      </c>
      <c r="F18" s="36"/>
      <c r="G18" s="36"/>
      <c r="H18" s="36"/>
      <c r="I18" s="36"/>
      <c r="J18" s="36"/>
      <c r="K18" s="36">
        <v>1062.5</v>
      </c>
      <c r="L18" s="11">
        <f t="shared" si="2"/>
        <v>1062.5</v>
      </c>
      <c r="M18" s="15">
        <f t="shared" si="3"/>
        <v>1062.5</v>
      </c>
      <c r="N18" s="1"/>
      <c r="O18" s="1"/>
      <c r="P18" s="1"/>
    </row>
    <row r="19" spans="1:16" ht="18.75" x14ac:dyDescent="0.25">
      <c r="A19" s="7" t="s">
        <v>48</v>
      </c>
      <c r="B19" s="26"/>
      <c r="C19" s="25">
        <v>143.6</v>
      </c>
      <c r="D19" s="25"/>
      <c r="E19" s="11">
        <f t="shared" si="1"/>
        <v>143.6</v>
      </c>
      <c r="F19" s="25"/>
      <c r="G19" s="25"/>
      <c r="H19" s="25"/>
      <c r="I19" s="25"/>
      <c r="J19" s="25"/>
      <c r="K19" s="25"/>
      <c r="L19" s="11">
        <f t="shared" si="2"/>
        <v>0</v>
      </c>
      <c r="M19" s="15">
        <f t="shared" si="3"/>
        <v>143.6</v>
      </c>
      <c r="N19" s="1"/>
      <c r="O19" s="1"/>
      <c r="P19" s="1"/>
    </row>
    <row r="20" spans="1:16" ht="18.75" x14ac:dyDescent="0.25">
      <c r="A20" s="7" t="s">
        <v>51</v>
      </c>
      <c r="B20" s="26"/>
      <c r="C20" s="40"/>
      <c r="D20" s="40"/>
      <c r="E20" s="11">
        <f t="shared" si="1"/>
        <v>0</v>
      </c>
      <c r="F20" s="40"/>
      <c r="G20" s="40"/>
      <c r="H20" s="40"/>
      <c r="I20" s="40"/>
      <c r="J20" s="40"/>
      <c r="K20" s="40">
        <v>464.85</v>
      </c>
      <c r="L20" s="11">
        <f t="shared" ref="L20" si="5">F20+G20+H20+I20+J20+K20</f>
        <v>464.85</v>
      </c>
      <c r="M20" s="15">
        <f t="shared" ref="M20" si="6">E20+L20</f>
        <v>464.85</v>
      </c>
      <c r="N20" s="1"/>
      <c r="O20" s="1"/>
      <c r="P20" s="1"/>
    </row>
    <row r="21" spans="1:16" ht="18.75" x14ac:dyDescent="0.25">
      <c r="A21" s="43" t="s">
        <v>61</v>
      </c>
      <c r="B21" s="26"/>
      <c r="C21" s="42">
        <f>5460+7200+47207+9400+11000+1500+3700</f>
        <v>85467</v>
      </c>
      <c r="D21" s="42"/>
      <c r="E21" s="11">
        <f t="shared" si="1"/>
        <v>85467</v>
      </c>
      <c r="F21" s="42"/>
      <c r="G21" s="42"/>
      <c r="H21" s="42"/>
      <c r="I21" s="42"/>
      <c r="J21" s="42"/>
      <c r="K21" s="42"/>
      <c r="L21" s="11">
        <f t="shared" ref="L21" si="7">F21+G21+H21+I21+J21+K21</f>
        <v>0</v>
      </c>
      <c r="M21" s="15">
        <f t="shared" ref="M21" si="8">E21+L21</f>
        <v>85467</v>
      </c>
      <c r="N21" s="1"/>
      <c r="O21" s="1"/>
      <c r="P21" s="1"/>
    </row>
    <row r="22" spans="1:16" ht="63" x14ac:dyDescent="0.25">
      <c r="A22" s="7" t="s">
        <v>58</v>
      </c>
      <c r="B22" s="26"/>
      <c r="C22" s="3">
        <f>6951.55+11957</f>
        <v>18908.55</v>
      </c>
      <c r="D22" s="3"/>
      <c r="E22" s="11">
        <f t="shared" si="1"/>
        <v>18908.55</v>
      </c>
      <c r="F22" s="3"/>
      <c r="G22" s="3"/>
      <c r="H22" s="3"/>
      <c r="I22" s="3"/>
      <c r="J22" s="3">
        <v>340</v>
      </c>
      <c r="K22" s="3"/>
      <c r="L22" s="11">
        <f t="shared" si="2"/>
        <v>340</v>
      </c>
      <c r="M22" s="15">
        <f t="shared" si="3"/>
        <v>19248.55</v>
      </c>
      <c r="N22" s="1"/>
      <c r="O22" s="1"/>
      <c r="P22" s="1"/>
    </row>
    <row r="23" spans="1:16" ht="18.75" x14ac:dyDescent="0.25">
      <c r="A23" s="7" t="s">
        <v>7</v>
      </c>
      <c r="B23" s="2">
        <v>2220</v>
      </c>
      <c r="C23" s="3"/>
      <c r="D23" s="3"/>
      <c r="E23" s="11">
        <f t="shared" si="1"/>
        <v>0</v>
      </c>
      <c r="F23" s="3"/>
      <c r="G23" s="3"/>
      <c r="H23" s="3"/>
      <c r="I23" s="3"/>
      <c r="J23" s="3"/>
      <c r="K23" s="3"/>
      <c r="L23" s="11">
        <f t="shared" si="2"/>
        <v>0</v>
      </c>
      <c r="M23" s="15">
        <f t="shared" si="3"/>
        <v>0</v>
      </c>
      <c r="N23" s="1"/>
      <c r="O23" s="1"/>
      <c r="P23" s="1"/>
    </row>
    <row r="24" spans="1:16" ht="18.75" x14ac:dyDescent="0.25">
      <c r="A24" s="7" t="s">
        <v>8</v>
      </c>
      <c r="B24" s="2">
        <v>2230</v>
      </c>
      <c r="C24" s="33">
        <f>62620.64+27819.29+29007.86+29139.52+19813.65+29781.91</f>
        <v>198182.87</v>
      </c>
      <c r="D24" s="3"/>
      <c r="E24" s="11">
        <f t="shared" si="1"/>
        <v>198182.87</v>
      </c>
      <c r="F24" s="3"/>
      <c r="G24" s="18">
        <f>3242.69+5910.03+3760.13+4461.02+3707.88+5706.3+0.77</f>
        <v>26788.82</v>
      </c>
      <c r="H24" s="3"/>
      <c r="I24" s="3"/>
      <c r="J24" s="3"/>
      <c r="K24" s="3"/>
      <c r="L24" s="11">
        <f t="shared" si="2"/>
        <v>26788.82</v>
      </c>
      <c r="M24" s="15">
        <f t="shared" si="3"/>
        <v>224971.69</v>
      </c>
      <c r="N24" s="1"/>
      <c r="O24" s="1"/>
      <c r="P24" s="1"/>
    </row>
    <row r="25" spans="1:16" ht="18.75" x14ac:dyDescent="0.25">
      <c r="A25" s="7" t="s">
        <v>9</v>
      </c>
      <c r="B25" s="2">
        <v>2240</v>
      </c>
      <c r="C25" s="33">
        <f>SUM(C26:C35)</f>
        <v>45695.71</v>
      </c>
      <c r="D25" s="8">
        <f>SUM(D26:D35)</f>
        <v>0</v>
      </c>
      <c r="E25" s="11">
        <f t="shared" si="1"/>
        <v>45695.71</v>
      </c>
      <c r="F25" s="8">
        <f t="shared" ref="F25:K25" si="9">SUM(F26:F35)</f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11">
        <f t="shared" si="2"/>
        <v>0</v>
      </c>
      <c r="M25" s="15">
        <f t="shared" si="3"/>
        <v>45695.71</v>
      </c>
      <c r="N25" s="1"/>
      <c r="O25" s="1"/>
      <c r="P25" s="1"/>
    </row>
    <row r="26" spans="1:16" ht="18.75" x14ac:dyDescent="0.25">
      <c r="A26" s="19" t="s">
        <v>34</v>
      </c>
      <c r="B26" s="30"/>
      <c r="C26" s="18">
        <f>292.11+222.75+140.31+113.93+70.43+162.34+161.98</f>
        <v>1163.8500000000001</v>
      </c>
      <c r="D26" s="3"/>
      <c r="E26" s="11">
        <f t="shared" si="1"/>
        <v>1163.8500000000001</v>
      </c>
      <c r="F26" s="3"/>
      <c r="G26" s="3"/>
      <c r="H26" s="3"/>
      <c r="I26" s="3"/>
      <c r="J26" s="3"/>
      <c r="K26" s="3"/>
      <c r="L26" s="11">
        <f t="shared" si="2"/>
        <v>0</v>
      </c>
      <c r="M26" s="15">
        <f t="shared" si="3"/>
        <v>1163.8500000000001</v>
      </c>
      <c r="N26" s="1"/>
      <c r="O26" s="1"/>
      <c r="P26" s="1"/>
    </row>
    <row r="27" spans="1:16" ht="63" x14ac:dyDescent="0.25">
      <c r="A27" s="20" t="s">
        <v>35</v>
      </c>
      <c r="B27" s="31"/>
      <c r="C27" s="18">
        <f>1500+500+500+500+500+500+500</f>
        <v>4500</v>
      </c>
      <c r="D27" s="3"/>
      <c r="E27" s="11">
        <f t="shared" si="1"/>
        <v>4500</v>
      </c>
      <c r="F27" s="3"/>
      <c r="G27" s="3"/>
      <c r="H27" s="3"/>
      <c r="I27" s="3"/>
      <c r="J27" s="3"/>
      <c r="K27" s="3"/>
      <c r="L27" s="11">
        <f t="shared" si="2"/>
        <v>0</v>
      </c>
      <c r="M27" s="15">
        <f t="shared" si="3"/>
        <v>4500</v>
      </c>
      <c r="N27" s="1"/>
      <c r="O27" s="1"/>
      <c r="P27" s="1"/>
    </row>
    <row r="28" spans="1:16" ht="18.75" x14ac:dyDescent="0.25">
      <c r="A28" s="19" t="s">
        <v>36</v>
      </c>
      <c r="B28" s="30"/>
      <c r="C28" s="18">
        <f>56.7+56.7-46.86+56.7-8.13-30.6-8.13+56.7-8.13-30.6+56.7+267.63</f>
        <v>418.68000000000006</v>
      </c>
      <c r="D28" s="3"/>
      <c r="E28" s="11">
        <f t="shared" si="1"/>
        <v>418.68000000000006</v>
      </c>
      <c r="F28" s="3"/>
      <c r="G28" s="3"/>
      <c r="H28" s="3"/>
      <c r="I28" s="3"/>
      <c r="J28" s="3"/>
      <c r="K28" s="3"/>
      <c r="L28" s="11">
        <f t="shared" si="2"/>
        <v>0</v>
      </c>
      <c r="M28" s="15">
        <f t="shared" si="3"/>
        <v>418.68000000000006</v>
      </c>
      <c r="N28" s="1"/>
      <c r="O28" s="1"/>
      <c r="P28" s="1"/>
    </row>
    <row r="29" spans="1:16" ht="47.25" x14ac:dyDescent="0.25">
      <c r="A29" s="7" t="s">
        <v>38</v>
      </c>
      <c r="B29" s="26"/>
      <c r="C29" s="3">
        <v>720</v>
      </c>
      <c r="D29" s="3"/>
      <c r="E29" s="11">
        <f t="shared" si="1"/>
        <v>720</v>
      </c>
      <c r="F29" s="3"/>
      <c r="G29" s="3"/>
      <c r="H29" s="3"/>
      <c r="I29" s="3"/>
      <c r="J29" s="3"/>
      <c r="K29" s="3"/>
      <c r="L29" s="11">
        <f t="shared" si="2"/>
        <v>0</v>
      </c>
      <c r="M29" s="15">
        <f t="shared" si="3"/>
        <v>720</v>
      </c>
      <c r="N29" s="1"/>
      <c r="O29" s="1"/>
      <c r="P29" s="1"/>
    </row>
    <row r="30" spans="1:16" ht="18.75" x14ac:dyDescent="0.25">
      <c r="A30" s="5" t="s">
        <v>39</v>
      </c>
      <c r="B30" s="28"/>
      <c r="C30" s="3">
        <f>15.87</f>
        <v>15.87</v>
      </c>
      <c r="D30" s="3"/>
      <c r="E30" s="11">
        <f t="shared" si="1"/>
        <v>15.87</v>
      </c>
      <c r="F30" s="3"/>
      <c r="G30" s="3"/>
      <c r="H30" s="3"/>
      <c r="I30" s="3"/>
      <c r="J30" s="3"/>
      <c r="K30" s="3"/>
      <c r="L30" s="11">
        <f t="shared" si="2"/>
        <v>0</v>
      </c>
      <c r="M30" s="15">
        <f t="shared" si="3"/>
        <v>15.87</v>
      </c>
      <c r="N30" s="1"/>
      <c r="O30" s="1"/>
      <c r="P30" s="1"/>
    </row>
    <row r="31" spans="1:16" ht="31.5" x14ac:dyDescent="0.25">
      <c r="A31" s="7" t="s">
        <v>41</v>
      </c>
      <c r="B31" s="26"/>
      <c r="C31" s="3">
        <v>1150</v>
      </c>
      <c r="D31" s="3"/>
      <c r="E31" s="11">
        <f t="shared" si="1"/>
        <v>1150</v>
      </c>
      <c r="F31" s="3"/>
      <c r="G31" s="3"/>
      <c r="H31" s="3"/>
      <c r="I31" s="3"/>
      <c r="J31" s="3"/>
      <c r="K31" s="3"/>
      <c r="L31" s="11">
        <f t="shared" si="2"/>
        <v>0</v>
      </c>
      <c r="M31" s="15">
        <f t="shared" si="3"/>
        <v>1150</v>
      </c>
      <c r="N31" s="1"/>
      <c r="O31" s="1"/>
      <c r="P31" s="1"/>
    </row>
    <row r="32" spans="1:16" ht="31.5" x14ac:dyDescent="0.25">
      <c r="A32" s="7" t="s">
        <v>42</v>
      </c>
      <c r="B32" s="26"/>
      <c r="C32" s="3">
        <v>978.76</v>
      </c>
      <c r="D32" s="3"/>
      <c r="E32" s="11">
        <f t="shared" si="1"/>
        <v>978.76</v>
      </c>
      <c r="F32" s="3"/>
      <c r="G32" s="3"/>
      <c r="H32" s="3"/>
      <c r="I32" s="3"/>
      <c r="J32" s="3"/>
      <c r="K32" s="3"/>
      <c r="L32" s="11">
        <f t="shared" si="2"/>
        <v>0</v>
      </c>
      <c r="M32" s="15">
        <f t="shared" si="3"/>
        <v>978.76</v>
      </c>
      <c r="N32" s="1"/>
      <c r="O32" s="1"/>
      <c r="P32" s="1"/>
    </row>
    <row r="33" spans="1:16" ht="18.75" x14ac:dyDescent="0.25">
      <c r="A33" s="7" t="s">
        <v>43</v>
      </c>
      <c r="B33" s="26"/>
      <c r="C33" s="3">
        <f>120+160+405</f>
        <v>685</v>
      </c>
      <c r="D33" s="3"/>
      <c r="E33" s="11">
        <f t="shared" si="1"/>
        <v>685</v>
      </c>
      <c r="F33" s="3"/>
      <c r="G33" s="3"/>
      <c r="H33" s="3"/>
      <c r="I33" s="3"/>
      <c r="J33" s="3"/>
      <c r="K33" s="3"/>
      <c r="L33" s="11">
        <f t="shared" si="2"/>
        <v>0</v>
      </c>
      <c r="M33" s="15">
        <f t="shared" si="3"/>
        <v>685</v>
      </c>
      <c r="N33" s="1"/>
      <c r="O33" s="1"/>
      <c r="P33" s="1"/>
    </row>
    <row r="34" spans="1:16" ht="18.75" x14ac:dyDescent="0.25">
      <c r="A34" s="7" t="s">
        <v>65</v>
      </c>
      <c r="B34" s="26"/>
      <c r="C34" s="45">
        <v>251.74</v>
      </c>
      <c r="D34" s="45"/>
      <c r="E34" s="11"/>
      <c r="F34" s="45"/>
      <c r="G34" s="45"/>
      <c r="H34" s="45"/>
      <c r="I34" s="45"/>
      <c r="J34" s="45"/>
      <c r="K34" s="45"/>
      <c r="L34" s="11"/>
      <c r="M34" s="15"/>
      <c r="N34" s="1"/>
      <c r="O34" s="1"/>
      <c r="P34" s="1"/>
    </row>
    <row r="35" spans="1:16" ht="31.5" x14ac:dyDescent="0.25">
      <c r="A35" s="7" t="s">
        <v>66</v>
      </c>
      <c r="B35" s="26"/>
      <c r="C35" s="3">
        <f>10442.36+185.72+7.9+1070.3+578.69+1105+13551.7+6775.85+155.04+496+907.25+536</f>
        <v>35811.81</v>
      </c>
      <c r="D35" s="3"/>
      <c r="E35" s="11">
        <f t="shared" si="1"/>
        <v>35811.81</v>
      </c>
      <c r="F35" s="3"/>
      <c r="G35" s="3"/>
      <c r="H35" s="3"/>
      <c r="I35" s="3"/>
      <c r="J35" s="3"/>
      <c r="K35" s="3"/>
      <c r="L35" s="11">
        <f t="shared" si="2"/>
        <v>0</v>
      </c>
      <c r="M35" s="15">
        <f t="shared" si="3"/>
        <v>35811.81</v>
      </c>
      <c r="N35" s="1"/>
      <c r="O35" s="1"/>
      <c r="P35" s="1"/>
    </row>
    <row r="36" spans="1:16" ht="18.75" x14ac:dyDescent="0.25">
      <c r="A36" s="5" t="s">
        <v>10</v>
      </c>
      <c r="B36" s="33">
        <v>2250</v>
      </c>
      <c r="C36" s="33">
        <f>210+90+880+330+180+330+180</f>
        <v>2200</v>
      </c>
      <c r="D36" s="3"/>
      <c r="E36" s="11">
        <f t="shared" si="1"/>
        <v>2200</v>
      </c>
      <c r="F36" s="3"/>
      <c r="G36" s="3"/>
      <c r="H36" s="3"/>
      <c r="I36" s="3"/>
      <c r="J36" s="3"/>
      <c r="K36" s="3"/>
      <c r="L36" s="11">
        <f t="shared" si="2"/>
        <v>0</v>
      </c>
      <c r="M36" s="15">
        <f t="shared" si="3"/>
        <v>2200</v>
      </c>
      <c r="N36" s="1"/>
      <c r="O36" s="1"/>
      <c r="P36" s="1"/>
    </row>
    <row r="37" spans="1:16" ht="18.75" x14ac:dyDescent="0.25">
      <c r="A37" s="5" t="s">
        <v>11</v>
      </c>
      <c r="B37" s="33">
        <v>2271</v>
      </c>
      <c r="C37" s="33">
        <f>318879.48-441.92-441.92+136373.54-307.8+40049.2+307.8-20.85</f>
        <v>494397.53000000009</v>
      </c>
      <c r="D37" s="3"/>
      <c r="E37" s="11">
        <f t="shared" si="1"/>
        <v>494397.53000000009</v>
      </c>
      <c r="F37" s="3"/>
      <c r="G37" s="3"/>
      <c r="H37" s="3"/>
      <c r="I37" s="3"/>
      <c r="J37" s="3">
        <f>7843.39+1195.94+1209.09</f>
        <v>10248.42</v>
      </c>
      <c r="K37" s="3"/>
      <c r="L37" s="11">
        <f t="shared" si="2"/>
        <v>10248.42</v>
      </c>
      <c r="M37" s="15">
        <f t="shared" si="3"/>
        <v>504645.95000000007</v>
      </c>
      <c r="N37" s="1"/>
      <c r="O37" s="1"/>
      <c r="P37" s="1"/>
    </row>
    <row r="38" spans="1:16" ht="18.75" x14ac:dyDescent="0.25">
      <c r="A38" s="5" t="s">
        <v>12</v>
      </c>
      <c r="B38" s="33">
        <v>2272</v>
      </c>
      <c r="C38" s="33">
        <f>3348.25-2.4+189.92+419.83-53.98+1539.38+999.6+882.34+718.2+1805.76</f>
        <v>9846.9</v>
      </c>
      <c r="D38" s="3"/>
      <c r="E38" s="11">
        <f t="shared" si="1"/>
        <v>9846.9</v>
      </c>
      <c r="F38" s="3"/>
      <c r="G38" s="3"/>
      <c r="H38" s="3"/>
      <c r="I38" s="3"/>
      <c r="J38" s="3"/>
      <c r="K38" s="3"/>
      <c r="L38" s="11">
        <f t="shared" si="2"/>
        <v>0</v>
      </c>
      <c r="M38" s="15">
        <f t="shared" si="3"/>
        <v>9846.9</v>
      </c>
      <c r="N38" s="1"/>
      <c r="O38" s="1"/>
      <c r="P38" s="1"/>
    </row>
    <row r="39" spans="1:16" ht="18.75" x14ac:dyDescent="0.25">
      <c r="A39" s="5" t="s">
        <v>13</v>
      </c>
      <c r="B39" s="33">
        <v>2273</v>
      </c>
      <c r="C39" s="33">
        <f>29055.88-51.06-4474.98+9182.43-4531.58-46.45+768.22+4578.03+5118.07+4654.69+4602.9+1044.93+6238.14+1044.93</f>
        <v>57184.150000000009</v>
      </c>
      <c r="D39" s="3"/>
      <c r="E39" s="11">
        <f t="shared" si="1"/>
        <v>57184.150000000009</v>
      </c>
      <c r="F39" s="3"/>
      <c r="G39" s="3"/>
      <c r="H39" s="3"/>
      <c r="I39" s="3"/>
      <c r="J39" s="3"/>
      <c r="K39" s="3"/>
      <c r="L39" s="11">
        <f t="shared" si="2"/>
        <v>0</v>
      </c>
      <c r="M39" s="15">
        <f t="shared" si="3"/>
        <v>57184.150000000009</v>
      </c>
      <c r="N39" s="1"/>
      <c r="O39" s="1"/>
      <c r="P39" s="1"/>
    </row>
    <row r="40" spans="1:16" ht="18.75" x14ac:dyDescent="0.25">
      <c r="A40" s="5" t="s">
        <v>14</v>
      </c>
      <c r="B40" s="33">
        <v>2274</v>
      </c>
      <c r="C40" s="33"/>
      <c r="D40" s="3"/>
      <c r="E40" s="11">
        <f t="shared" si="1"/>
        <v>0</v>
      </c>
      <c r="F40" s="3"/>
      <c r="G40" s="3"/>
      <c r="H40" s="3"/>
      <c r="I40" s="3"/>
      <c r="J40" s="3"/>
      <c r="K40" s="3"/>
      <c r="L40" s="11">
        <f t="shared" si="2"/>
        <v>0</v>
      </c>
      <c r="M40" s="15">
        <f t="shared" si="3"/>
        <v>0</v>
      </c>
      <c r="N40" s="1"/>
      <c r="O40" s="1"/>
      <c r="P40" s="1"/>
    </row>
    <row r="41" spans="1:16" ht="31.5" x14ac:dyDescent="0.25">
      <c r="A41" s="7" t="s">
        <v>15</v>
      </c>
      <c r="B41" s="2">
        <v>2282</v>
      </c>
      <c r="C41" s="33">
        <f>1410+270</f>
        <v>1680</v>
      </c>
      <c r="D41" s="3"/>
      <c r="E41" s="11">
        <f t="shared" si="1"/>
        <v>1680</v>
      </c>
      <c r="F41" s="3"/>
      <c r="G41" s="3"/>
      <c r="H41" s="3"/>
      <c r="I41" s="3"/>
      <c r="J41" s="3"/>
      <c r="K41" s="3"/>
      <c r="L41" s="11">
        <f t="shared" si="2"/>
        <v>0</v>
      </c>
      <c r="M41" s="15">
        <f t="shared" si="3"/>
        <v>1680</v>
      </c>
      <c r="N41" s="1"/>
      <c r="O41" s="1"/>
      <c r="P41" s="1"/>
    </row>
    <row r="42" spans="1:16" ht="63" x14ac:dyDescent="0.25">
      <c r="A42" s="7" t="s">
        <v>37</v>
      </c>
      <c r="B42" s="2">
        <v>2730</v>
      </c>
      <c r="C42" s="33">
        <f>1200+400+400</f>
        <v>2000</v>
      </c>
      <c r="D42" s="3"/>
      <c r="E42" s="11">
        <f t="shared" si="1"/>
        <v>2000</v>
      </c>
      <c r="F42" s="3"/>
      <c r="G42" s="3"/>
      <c r="H42" s="3"/>
      <c r="I42" s="3"/>
      <c r="J42" s="3"/>
      <c r="K42" s="3"/>
      <c r="L42" s="11">
        <f t="shared" si="2"/>
        <v>0</v>
      </c>
      <c r="M42" s="15">
        <f t="shared" si="3"/>
        <v>2000</v>
      </c>
      <c r="N42" s="1"/>
      <c r="O42" s="1"/>
      <c r="P42" s="1"/>
    </row>
    <row r="43" spans="1:16" ht="31.5" x14ac:dyDescent="0.25">
      <c r="A43" s="7" t="s">
        <v>16</v>
      </c>
      <c r="B43" s="2">
        <v>2730</v>
      </c>
      <c r="C43" s="33">
        <v>9600</v>
      </c>
      <c r="D43" s="3"/>
      <c r="E43" s="11">
        <f t="shared" si="1"/>
        <v>9600</v>
      </c>
      <c r="F43" s="3"/>
      <c r="G43" s="3"/>
      <c r="H43" s="3"/>
      <c r="I43" s="3"/>
      <c r="J43" s="3"/>
      <c r="K43" s="3"/>
      <c r="L43" s="11">
        <f t="shared" si="2"/>
        <v>0</v>
      </c>
      <c r="M43" s="15">
        <f t="shared" si="3"/>
        <v>9600</v>
      </c>
      <c r="N43" s="1"/>
      <c r="O43" s="1"/>
      <c r="P43" s="1"/>
    </row>
    <row r="44" spans="1:16" ht="18.75" x14ac:dyDescent="0.25">
      <c r="A44" s="7" t="s">
        <v>17</v>
      </c>
      <c r="B44" s="2">
        <v>2800</v>
      </c>
      <c r="C44" s="33">
        <f>796.03-0.36+0.05-25.05+1.24+196.27+25.1</f>
        <v>993.28</v>
      </c>
      <c r="D44" s="3"/>
      <c r="E44" s="11">
        <f t="shared" si="1"/>
        <v>993.28</v>
      </c>
      <c r="F44" s="3"/>
      <c r="G44" s="3"/>
      <c r="H44" s="3"/>
      <c r="I44" s="3"/>
      <c r="J44" s="3"/>
      <c r="K44" s="3"/>
      <c r="L44" s="11">
        <f t="shared" si="2"/>
        <v>0</v>
      </c>
      <c r="M44" s="15">
        <f t="shared" si="3"/>
        <v>993.28</v>
      </c>
      <c r="N44" s="1"/>
      <c r="O44" s="1"/>
      <c r="P44" s="1"/>
    </row>
    <row r="45" spans="1:16" ht="17.25" customHeight="1" x14ac:dyDescent="0.25">
      <c r="A45" s="10" t="s">
        <v>19</v>
      </c>
      <c r="B45" s="10"/>
      <c r="C45" s="12">
        <f>C46+C54</f>
        <v>0</v>
      </c>
      <c r="D45" s="12">
        <f t="shared" ref="D45:K45" si="10">D46+D54</f>
        <v>183245</v>
      </c>
      <c r="E45" s="11">
        <f t="shared" si="1"/>
        <v>183245</v>
      </c>
      <c r="F45" s="12">
        <f t="shared" si="10"/>
        <v>199999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2">
        <f t="shared" si="10"/>
        <v>34058.36</v>
      </c>
      <c r="L45" s="11">
        <f t="shared" si="2"/>
        <v>234057.36</v>
      </c>
      <c r="M45" s="15">
        <f t="shared" si="3"/>
        <v>417302.36</v>
      </c>
      <c r="N45" s="1"/>
      <c r="O45" s="1"/>
      <c r="P45" s="1"/>
    </row>
    <row r="46" spans="1:16" ht="31.5" x14ac:dyDescent="0.25">
      <c r="A46" s="7" t="s">
        <v>20</v>
      </c>
      <c r="B46" s="2">
        <v>3110</v>
      </c>
      <c r="C46" s="8">
        <f>SUM(C47:C53)</f>
        <v>0</v>
      </c>
      <c r="D46" s="33">
        <f t="shared" ref="D46:K46" si="11">SUM(D47:D53)</f>
        <v>183245</v>
      </c>
      <c r="E46" s="11">
        <f t="shared" si="1"/>
        <v>183245</v>
      </c>
      <c r="F46" s="8">
        <f t="shared" si="11"/>
        <v>199999</v>
      </c>
      <c r="G46" s="8">
        <f t="shared" si="11"/>
        <v>0</v>
      </c>
      <c r="H46" s="8">
        <f t="shared" si="11"/>
        <v>0</v>
      </c>
      <c r="I46" s="8">
        <f t="shared" si="11"/>
        <v>0</v>
      </c>
      <c r="J46" s="8">
        <f t="shared" si="11"/>
        <v>0</v>
      </c>
      <c r="K46" s="8">
        <f t="shared" si="11"/>
        <v>34058.36</v>
      </c>
      <c r="L46" s="11">
        <f t="shared" si="2"/>
        <v>234057.36</v>
      </c>
      <c r="M46" s="15">
        <f t="shared" si="3"/>
        <v>417302.36</v>
      </c>
      <c r="N46" s="1"/>
      <c r="O46" s="1"/>
      <c r="P46" s="1"/>
    </row>
    <row r="47" spans="1:16" ht="28.5" customHeight="1" x14ac:dyDescent="0.25">
      <c r="A47" s="7" t="s">
        <v>52</v>
      </c>
      <c r="B47" s="33"/>
      <c r="C47" s="8"/>
      <c r="D47" s="3">
        <f>19800+27520</f>
        <v>47320</v>
      </c>
      <c r="E47" s="11">
        <f t="shared" si="1"/>
        <v>47320</v>
      </c>
      <c r="F47" s="3"/>
      <c r="G47" s="3"/>
      <c r="H47" s="3"/>
      <c r="I47" s="3"/>
      <c r="J47" s="3"/>
      <c r="K47" s="3"/>
      <c r="L47" s="11">
        <f t="shared" si="2"/>
        <v>0</v>
      </c>
      <c r="M47" s="15">
        <f t="shared" si="3"/>
        <v>47320</v>
      </c>
      <c r="N47" s="1"/>
      <c r="O47" s="1"/>
      <c r="P47" s="1"/>
    </row>
    <row r="48" spans="1:16" ht="28.5" customHeight="1" x14ac:dyDescent="0.25">
      <c r="A48" s="7" t="s">
        <v>53</v>
      </c>
      <c r="B48" s="41"/>
      <c r="C48" s="8"/>
      <c r="D48" s="41"/>
      <c r="E48" s="11">
        <f t="shared" si="1"/>
        <v>0</v>
      </c>
      <c r="F48" s="41">
        <f>129666</f>
        <v>129666</v>
      </c>
      <c r="G48" s="41"/>
      <c r="H48" s="41"/>
      <c r="I48" s="41"/>
      <c r="J48" s="41"/>
      <c r="K48" s="41"/>
      <c r="L48" s="11">
        <f t="shared" si="2"/>
        <v>129666</v>
      </c>
      <c r="M48" s="15">
        <f t="shared" si="3"/>
        <v>129666</v>
      </c>
      <c r="N48" s="1"/>
      <c r="O48" s="1"/>
      <c r="P48" s="1"/>
    </row>
    <row r="49" spans="1:16" ht="28.5" customHeight="1" x14ac:dyDescent="0.25">
      <c r="A49" s="7" t="s">
        <v>55</v>
      </c>
      <c r="B49" s="41"/>
      <c r="C49" s="8"/>
      <c r="D49" s="41"/>
      <c r="E49" s="11">
        <f t="shared" si="1"/>
        <v>0</v>
      </c>
      <c r="F49" s="41">
        <v>70333</v>
      </c>
      <c r="G49" s="41"/>
      <c r="H49" s="41"/>
      <c r="I49" s="41"/>
      <c r="J49" s="41"/>
      <c r="K49" s="41"/>
      <c r="L49" s="11">
        <f t="shared" si="2"/>
        <v>70333</v>
      </c>
      <c r="M49" s="15">
        <f t="shared" si="3"/>
        <v>70333</v>
      </c>
      <c r="N49" s="1"/>
      <c r="O49" s="1"/>
      <c r="P49" s="1"/>
    </row>
    <row r="50" spans="1:16" ht="31.5" x14ac:dyDescent="0.25">
      <c r="A50" s="44" t="s">
        <v>63</v>
      </c>
      <c r="B50" s="34"/>
      <c r="C50" s="32"/>
      <c r="D50" s="23">
        <f>15000+67607</f>
        <v>82607</v>
      </c>
      <c r="E50" s="11">
        <f t="shared" si="1"/>
        <v>82607</v>
      </c>
      <c r="F50" s="4"/>
      <c r="G50" s="4"/>
      <c r="H50" s="4"/>
      <c r="I50" s="4"/>
      <c r="J50" s="4"/>
      <c r="K50" s="4"/>
      <c r="L50" s="11">
        <f t="shared" si="2"/>
        <v>0</v>
      </c>
      <c r="M50" s="15">
        <f t="shared" si="3"/>
        <v>82607</v>
      </c>
    </row>
    <row r="51" spans="1:16" ht="15.75" x14ac:dyDescent="0.25">
      <c r="A51" s="39" t="s">
        <v>54</v>
      </c>
      <c r="B51" s="37"/>
      <c r="C51" s="38"/>
      <c r="D51" s="37">
        <v>12199</v>
      </c>
      <c r="E51" s="11">
        <f t="shared" si="1"/>
        <v>12199</v>
      </c>
      <c r="F51" s="4"/>
      <c r="G51" s="4"/>
      <c r="H51" s="4"/>
      <c r="I51" s="4"/>
      <c r="J51" s="4"/>
      <c r="K51" s="4"/>
      <c r="L51" s="11">
        <f t="shared" si="2"/>
        <v>0</v>
      </c>
      <c r="M51" s="15">
        <f t="shared" si="3"/>
        <v>12199</v>
      </c>
    </row>
    <row r="52" spans="1:16" ht="31.5" x14ac:dyDescent="0.25">
      <c r="A52" s="7" t="s">
        <v>57</v>
      </c>
      <c r="B52" s="37"/>
      <c r="C52" s="38"/>
      <c r="D52" s="37"/>
      <c r="E52" s="11">
        <f t="shared" si="1"/>
        <v>0</v>
      </c>
      <c r="F52" s="4"/>
      <c r="G52" s="4"/>
      <c r="H52" s="4"/>
      <c r="I52" s="4"/>
      <c r="J52" s="4"/>
      <c r="K52" s="4">
        <f>15179.53+18878.83</f>
        <v>34058.36</v>
      </c>
      <c r="L52" s="11">
        <f t="shared" ref="L52" si="12">F52+G52+H52+I52+J52+K52</f>
        <v>34058.36</v>
      </c>
      <c r="M52" s="15">
        <f t="shared" ref="M52" si="13">E52+L52</f>
        <v>34058.36</v>
      </c>
    </row>
    <row r="53" spans="1:16" ht="15.75" x14ac:dyDescent="0.25">
      <c r="A53" s="39" t="s">
        <v>56</v>
      </c>
      <c r="B53" s="37"/>
      <c r="C53" s="38"/>
      <c r="D53" s="37">
        <f>19765+21354</f>
        <v>41119</v>
      </c>
      <c r="E53" s="11">
        <f t="shared" si="1"/>
        <v>41119</v>
      </c>
      <c r="F53" s="4"/>
      <c r="G53" s="4"/>
      <c r="H53" s="4"/>
      <c r="I53" s="4"/>
      <c r="J53" s="4"/>
      <c r="K53" s="4"/>
      <c r="L53" s="11">
        <f t="shared" si="2"/>
        <v>0</v>
      </c>
      <c r="M53" s="15">
        <f t="shared" si="3"/>
        <v>41119</v>
      </c>
    </row>
    <row r="54" spans="1:16" ht="15.75" x14ac:dyDescent="0.25">
      <c r="A54" s="13" t="s">
        <v>21</v>
      </c>
      <c r="B54" s="34">
        <v>3132</v>
      </c>
      <c r="C54" s="8">
        <f>SUM(C55:C56)</f>
        <v>0</v>
      </c>
      <c r="D54" s="8">
        <f t="shared" ref="D54:K54" si="14">SUM(D55:D56)</f>
        <v>0</v>
      </c>
      <c r="E54" s="11">
        <f t="shared" si="1"/>
        <v>0</v>
      </c>
      <c r="F54" s="8">
        <f t="shared" si="14"/>
        <v>0</v>
      </c>
      <c r="G54" s="8">
        <f t="shared" si="14"/>
        <v>0</v>
      </c>
      <c r="H54" s="8">
        <f t="shared" si="14"/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11">
        <f t="shared" si="2"/>
        <v>0</v>
      </c>
      <c r="M54" s="15">
        <f t="shared" si="3"/>
        <v>0</v>
      </c>
    </row>
    <row r="55" spans="1:16" ht="15.75" x14ac:dyDescent="0.25">
      <c r="A55" s="4"/>
      <c r="B55" s="35"/>
      <c r="C55" s="32"/>
      <c r="D55" s="4"/>
      <c r="E55" s="11">
        <f t="shared" si="1"/>
        <v>0</v>
      </c>
      <c r="F55" s="4"/>
      <c r="G55" s="4"/>
      <c r="H55" s="4"/>
      <c r="I55" s="4"/>
      <c r="J55" s="4"/>
      <c r="K55" s="4"/>
      <c r="L55" s="11">
        <f t="shared" si="2"/>
        <v>0</v>
      </c>
      <c r="M55" s="15">
        <f t="shared" si="3"/>
        <v>0</v>
      </c>
    </row>
    <row r="56" spans="1:16" ht="15.75" x14ac:dyDescent="0.25">
      <c r="A56" s="4"/>
      <c r="B56" s="35"/>
      <c r="C56" s="32"/>
      <c r="D56" s="4"/>
      <c r="E56" s="11">
        <f t="shared" si="1"/>
        <v>0</v>
      </c>
      <c r="F56" s="4"/>
      <c r="G56" s="4"/>
      <c r="H56" s="4"/>
      <c r="I56" s="4"/>
      <c r="J56" s="4"/>
      <c r="K56" s="4"/>
      <c r="L56" s="11">
        <f t="shared" si="2"/>
        <v>0</v>
      </c>
      <c r="M56" s="15">
        <f t="shared" si="3"/>
        <v>0</v>
      </c>
    </row>
    <row r="57" spans="1:16" ht="15.75" x14ac:dyDescent="0.25">
      <c r="A57" s="14" t="s">
        <v>22</v>
      </c>
      <c r="B57" s="14"/>
      <c r="C57" s="14">
        <f>C5+C45</f>
        <v>5280899.5900000008</v>
      </c>
      <c r="D57" s="14">
        <f>D5+D45</f>
        <v>183245</v>
      </c>
      <c r="E57" s="16">
        <f t="shared" si="1"/>
        <v>5464144.5900000008</v>
      </c>
      <c r="F57" s="14">
        <f t="shared" ref="F57:K57" si="15">F5+F45</f>
        <v>199999</v>
      </c>
      <c r="G57" s="14">
        <f t="shared" si="15"/>
        <v>26788.82</v>
      </c>
      <c r="H57" s="14">
        <f t="shared" si="15"/>
        <v>0</v>
      </c>
      <c r="I57" s="14">
        <f t="shared" si="15"/>
        <v>0</v>
      </c>
      <c r="J57" s="14">
        <f t="shared" si="15"/>
        <v>11339.42</v>
      </c>
      <c r="K57" s="14">
        <f t="shared" si="15"/>
        <v>90735.489999999991</v>
      </c>
      <c r="L57" s="16">
        <f t="shared" si="2"/>
        <v>328862.73</v>
      </c>
      <c r="M57" s="17">
        <f t="shared" si="3"/>
        <v>5793007.3200000003</v>
      </c>
    </row>
  </sheetData>
  <mergeCells count="6">
    <mergeCell ref="F3:L3"/>
    <mergeCell ref="M3:M4"/>
    <mergeCell ref="A3:A4"/>
    <mergeCell ref="A1:M1"/>
    <mergeCell ref="A2:M2"/>
    <mergeCell ref="B3:E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2018-10-11T11:43:12Z</dcterms:modified>
</cp:coreProperties>
</file>